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"/>
    <numFmt numFmtId="165" formatCode="0.0%"/>
    <numFmt numFmtId="166" formatCode="$#,##0.000"/>
    <numFmt numFmtId="167" formatCode="0.0"/>
    <numFmt numFmtId="168" formatCode="$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3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165" fontId="0" fillId="2" borderId="1" pivotButton="0" quotePrefix="0" xfId="0"/>
    <xf numFmtId="0" fontId="3" fillId="0" borderId="0" pivotButton="0" quotePrefix="0" xfId="0"/>
    <xf numFmtId="166" fontId="0" fillId="2" borderId="1" pivotButton="0" quotePrefix="0" xfId="0"/>
    <xf numFmtId="3" fontId="0" fillId="0" borderId="0" pivotButton="0" quotePrefix="0" xfId="0"/>
    <xf numFmtId="166" fontId="0" fillId="0" borderId="0" pivotButton="0" quotePrefix="0" xfId="0"/>
    <xf numFmtId="3" fontId="3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8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EOQ calculator with MOQ, pack size, price breaks and scrap</t>
        </is>
      </c>
    </row>
    <row r="2" ht="30" customHeight="1">
      <c r="A2" s="2" t="inlineStr">
        <is>
          <t>Yellow cells are inputs. Everything else is a formula. Illustrative example: a purchased machined bracket. Replace the numbers with your own part's.</t>
        </is>
      </c>
    </row>
    <row r="4">
      <c r="A4" s="3" t="inlineStr">
        <is>
          <t>Your part</t>
        </is>
      </c>
    </row>
    <row r="5">
      <c r="A5" t="inlineStr">
        <is>
          <t>Annual demand, good units (D)</t>
        </is>
      </c>
      <c r="B5" s="4" t="n">
        <v>24000</v>
      </c>
    </row>
    <row r="6">
      <c r="A6" t="inlineStr">
        <is>
          <t>Order cost per PO (S)</t>
        </is>
      </c>
      <c r="B6" s="5" t="n">
        <v>75</v>
      </c>
    </row>
    <row r="7">
      <c r="A7" t="inlineStr">
        <is>
          <t>Unit price below the first break (p)</t>
        </is>
      </c>
      <c r="B7" s="5" t="n">
        <v>2.4</v>
      </c>
    </row>
    <row r="8">
      <c r="A8" t="inlineStr">
        <is>
          <t>Carrying rate a year (r): commonly 20% to 30%</t>
        </is>
      </c>
      <c r="B8" s="6" t="n">
        <v>0.25</v>
      </c>
    </row>
    <row r="9">
      <c r="A9" t="inlineStr">
        <is>
          <t>Scrap rate (share of received units lost)</t>
        </is>
      </c>
      <c r="B9" s="7" t="n">
        <v>0.02</v>
      </c>
    </row>
    <row r="11">
      <c r="A11" s="3" t="inlineStr">
        <is>
          <t>Supplier terms</t>
        </is>
      </c>
    </row>
    <row r="12">
      <c r="A12" t="inlineStr">
        <is>
          <t>Supplier MOQ (0 for none)</t>
        </is>
      </c>
      <c r="B12" s="4" t="n">
        <v>3000</v>
      </c>
    </row>
    <row r="13">
      <c r="A13" t="inlineStr">
        <is>
          <t>Pack size or order multiple (0 or 1 for any quantity)</t>
        </is>
      </c>
      <c r="B13" s="4" t="n">
        <v>250</v>
      </c>
    </row>
    <row r="15">
      <c r="A15" s="3" t="inlineStr">
        <is>
          <t>Price breaks, smallest first (every unit in the lot takes the break price)</t>
        </is>
      </c>
    </row>
    <row r="16">
      <c r="A16" s="8" t="inlineStr">
        <is>
          <t>Break</t>
        </is>
      </c>
      <c r="B16" s="8" t="inlineStr">
        <is>
          <t>From units</t>
        </is>
      </c>
      <c r="C16" s="8" t="inlineStr">
        <is>
          <t>Unit price</t>
        </is>
      </c>
    </row>
    <row r="17">
      <c r="A17" t="inlineStr">
        <is>
          <t>Break 1</t>
        </is>
      </c>
      <c r="B17" s="4" t="n">
        <v>5000</v>
      </c>
      <c r="C17" s="9" t="n">
        <v>2.28</v>
      </c>
    </row>
    <row r="18">
      <c r="A18" t="inlineStr">
        <is>
          <t>Break 2</t>
        </is>
      </c>
      <c r="B18" s="4" t="n">
        <v>10000</v>
      </c>
      <c r="C18" s="9" t="n">
        <v>2.25</v>
      </c>
    </row>
    <row r="19">
      <c r="A19" t="inlineStr">
        <is>
          <t>Break 3</t>
        </is>
      </c>
      <c r="B19" s="4" t="n"/>
      <c r="C19" s="9" t="n"/>
    </row>
    <row r="20">
      <c r="A20" t="inlineStr">
        <is>
          <t>Break 4</t>
        </is>
      </c>
      <c r="B20" s="4" t="n"/>
      <c r="C20" s="9" t="n"/>
    </row>
    <row r="22">
      <c r="A22" s="3" t="inlineStr">
        <is>
          <t>Working</t>
        </is>
      </c>
    </row>
    <row r="23">
      <c r="A23" t="inlineStr">
        <is>
          <t>Pack used</t>
        </is>
      </c>
      <c r="B23" s="10">
        <f>MAX(1,B13)</f>
        <v/>
      </c>
    </row>
    <row r="24">
      <c r="A24" t="inlineStr">
        <is>
          <t>Gross demand, Dg = D / (1 - scrap)</t>
        </is>
      </c>
      <c r="B24" s="10">
        <f>B5/(1-B9)</f>
        <v/>
      </c>
    </row>
    <row r="25">
      <c r="A25" t="inlineStr">
        <is>
          <t>Holding cost per unit a year, H = p x r</t>
        </is>
      </c>
      <c r="B25" s="11">
        <f>B7*B8</f>
        <v/>
      </c>
    </row>
    <row r="26">
      <c r="A26" s="8" t="inlineStr">
        <is>
          <t>EOQ = SQRT(2 x Dg x S / H)</t>
        </is>
      </c>
      <c r="B26" s="12">
        <f>SQRT(2*B24*B6/B25)</f>
        <v/>
      </c>
    </row>
    <row r="27">
      <c r="A27" t="inlineStr">
        <is>
          <t>Ordering + holding a year at the EOQ</t>
        </is>
      </c>
      <c r="B27" s="13">
        <f>SQRT(2*B24*B6*B25)</f>
        <v/>
      </c>
    </row>
    <row r="28">
      <c r="A28" t="inlineStr">
        <is>
          <t>Smallest lot the supplier accepts (MOQ in whole packs)</t>
        </is>
      </c>
      <c r="B28" s="10">
        <f>MAX(B23,CEILING(MAX(B12,1),B23))</f>
        <v/>
      </c>
    </row>
    <row r="30">
      <c r="A30" s="3" t="inlineStr">
        <is>
          <t>Lots checked</t>
        </is>
      </c>
    </row>
    <row r="31">
      <c r="A31" s="8" t="inlineStr">
        <is>
          <t>Option</t>
        </is>
      </c>
      <c r="B31" s="8" t="inlineStr">
        <is>
          <t>Lot</t>
        </is>
      </c>
      <c r="C31" s="8" t="inlineStr">
        <is>
          <t>Unit price</t>
        </is>
      </c>
      <c r="D31" s="8" t="inlineStr">
        <is>
          <t>Orders a year</t>
        </is>
      </c>
      <c r="E31" s="8" t="inlineStr">
        <is>
          <t>Ordering</t>
        </is>
      </c>
      <c r="F31" s="8" t="inlineStr">
        <is>
          <t>Holding</t>
        </is>
      </c>
      <c r="G31" s="8" t="inlineStr">
        <is>
          <t>Purchase</t>
        </is>
      </c>
      <c r="H31" s="8" t="inlineStr">
        <is>
          <t>Total a year</t>
        </is>
      </c>
    </row>
    <row r="32">
      <c r="A32" t="inlineStr">
        <is>
          <t>EOQ rounded down to whole packs (never below the MOQ; equals the MOQ row when the MOQ is higher)</t>
        </is>
      </c>
      <c r="B32" s="10">
        <f>MAX($B$28,FLOOR($B$26,$B$23))</f>
        <v/>
      </c>
      <c r="C32" s="11">
        <f>IF(B32="","",IF(AND($B$20&lt;&gt;"",B32&gt;=$B$20),$C$20,IF(AND($B$19&lt;&gt;"",B32&gt;=$B$19),$C$19,IF(AND($B$18&lt;&gt;"",B32&gt;=$B$18),$C$18,IF(AND($B$17&lt;&gt;"",B32&gt;=$B$17),$C$17,$B$7)))))</f>
        <v/>
      </c>
      <c r="D32" s="14">
        <f>IF(B32="","",$B$24/B32)</f>
        <v/>
      </c>
      <c r="E32" s="15">
        <f>IF(B32="","",D32*$B$6)</f>
        <v/>
      </c>
      <c r="F32" s="15">
        <f>IF(B32="","",B32/2*C32*$B$8)</f>
        <v/>
      </c>
      <c r="G32" s="15">
        <f>IF(B32="","",$B$24*C32)</f>
        <v/>
      </c>
      <c r="H32" s="15">
        <f>IF(B32="","",E32+F32+G32)</f>
        <v/>
      </c>
    </row>
    <row r="33">
      <c r="A33" t="inlineStr">
        <is>
          <t>EOQ rounded up to whole packs (never below the MOQ; equals the MOQ row when the MOQ is higher)</t>
        </is>
      </c>
      <c r="B33" s="10">
        <f>MAX($B$28,CEILING($B$26,$B$23))</f>
        <v/>
      </c>
      <c r="C33" s="11">
        <f>IF(B33="","",IF(AND($B$20&lt;&gt;"",B33&gt;=$B$20),$C$20,IF(AND($B$19&lt;&gt;"",B33&gt;=$B$19),$C$19,IF(AND($B$18&lt;&gt;"",B33&gt;=$B$18),$C$18,IF(AND($B$17&lt;&gt;"",B33&gt;=$B$17),$C$17,$B$7)))))</f>
        <v/>
      </c>
      <c r="D33" s="14">
        <f>IF(B33="","",$B$24/B33)</f>
        <v/>
      </c>
      <c r="E33" s="15">
        <f>IF(B33="","",D33*$B$6)</f>
        <v/>
      </c>
      <c r="F33" s="15">
        <f>IF(B33="","",B33/2*C33*$B$8)</f>
        <v/>
      </c>
      <c r="G33" s="15">
        <f>IF(B33="","",$B$24*C33)</f>
        <v/>
      </c>
      <c r="H33" s="15">
        <f>IF(B33="","",E33+F33+G33)</f>
        <v/>
      </c>
    </row>
    <row r="34">
      <c r="A34" t="inlineStr">
        <is>
          <t>MOQ</t>
        </is>
      </c>
      <c r="B34" s="10">
        <f>$B$28</f>
        <v/>
      </c>
      <c r="C34" s="11">
        <f>IF(B34="","",IF(AND($B$20&lt;&gt;"",B34&gt;=$B$20),$C$20,IF(AND($B$19&lt;&gt;"",B34&gt;=$B$19),$C$19,IF(AND($B$18&lt;&gt;"",B34&gt;=$B$18),$C$18,IF(AND($B$17&lt;&gt;"",B34&gt;=$B$17),$C$17,$B$7)))))</f>
        <v/>
      </c>
      <c r="D34" s="14">
        <f>IF(B34="","",$B$24/B34)</f>
        <v/>
      </c>
      <c r="E34" s="15">
        <f>IF(B34="","",D34*$B$6)</f>
        <v/>
      </c>
      <c r="F34" s="15">
        <f>IF(B34="","",B34/2*C34*$B$8)</f>
        <v/>
      </c>
      <c r="G34" s="15">
        <f>IF(B34="","",$B$24*C34)</f>
        <v/>
      </c>
      <c r="H34" s="15">
        <f>IF(B34="","",E34+F34+G34)</f>
        <v/>
      </c>
    </row>
    <row r="35">
      <c r="A35" t="inlineStr">
        <is>
          <t>Break 1</t>
        </is>
      </c>
      <c r="B35" s="10">
        <f>IF($B$17="","",MAX($B$28,CEILING($B$17,$B$23)))</f>
        <v/>
      </c>
      <c r="C35" s="11">
        <f>IF(B35="","",IF(AND($B$20&lt;&gt;"",B35&gt;=$B$20),$C$20,IF(AND($B$19&lt;&gt;"",B35&gt;=$B$19),$C$19,IF(AND($B$18&lt;&gt;"",B35&gt;=$B$18),$C$18,IF(AND($B$17&lt;&gt;"",B35&gt;=$B$17),$C$17,$B$7)))))</f>
        <v/>
      </c>
      <c r="D35" s="14">
        <f>IF(B35="","",$B$24/B35)</f>
        <v/>
      </c>
      <c r="E35" s="15">
        <f>IF(B35="","",D35*$B$6)</f>
        <v/>
      </c>
      <c r="F35" s="15">
        <f>IF(B35="","",B35/2*C35*$B$8)</f>
        <v/>
      </c>
      <c r="G35" s="15">
        <f>IF(B35="","",$B$24*C35)</f>
        <v/>
      </c>
      <c r="H35" s="15">
        <f>IF(B35="","",E35+F35+G35)</f>
        <v/>
      </c>
    </row>
    <row r="36">
      <c r="A36" t="inlineStr">
        <is>
          <t>Break 2</t>
        </is>
      </c>
      <c r="B36" s="10">
        <f>IF($B$18="","",MAX($B$28,CEILING($B$18,$B$23)))</f>
        <v/>
      </c>
      <c r="C36" s="11">
        <f>IF(B36="","",IF(AND($B$20&lt;&gt;"",B36&gt;=$B$20),$C$20,IF(AND($B$19&lt;&gt;"",B36&gt;=$B$19),$C$19,IF(AND($B$18&lt;&gt;"",B36&gt;=$B$18),$C$18,IF(AND($B$17&lt;&gt;"",B36&gt;=$B$17),$C$17,$B$7)))))</f>
        <v/>
      </c>
      <c r="D36" s="14">
        <f>IF(B36="","",$B$24/B36)</f>
        <v/>
      </c>
      <c r="E36" s="15">
        <f>IF(B36="","",D36*$B$6)</f>
        <v/>
      </c>
      <c r="F36" s="15">
        <f>IF(B36="","",B36/2*C36*$B$8)</f>
        <v/>
      </c>
      <c r="G36" s="15">
        <f>IF(B36="","",$B$24*C36)</f>
        <v/>
      </c>
      <c r="H36" s="15">
        <f>IF(B36="","",E36+F36+G36)</f>
        <v/>
      </c>
    </row>
    <row r="37">
      <c r="A37" t="inlineStr">
        <is>
          <t>Break 3</t>
        </is>
      </c>
      <c r="B37" s="10">
        <f>IF($B$19="","",MAX($B$28,CEILING($B$19,$B$23)))</f>
        <v/>
      </c>
      <c r="C37" s="11">
        <f>IF(B37="","",IF(AND($B$20&lt;&gt;"",B37&gt;=$B$20),$C$20,IF(AND($B$19&lt;&gt;"",B37&gt;=$B$19),$C$19,IF(AND($B$18&lt;&gt;"",B37&gt;=$B$18),$C$18,IF(AND($B$17&lt;&gt;"",B37&gt;=$B$17),$C$17,$B$7)))))</f>
        <v/>
      </c>
      <c r="D37" s="14">
        <f>IF(B37="","",$B$24/B37)</f>
        <v/>
      </c>
      <c r="E37" s="15">
        <f>IF(B37="","",D37*$B$6)</f>
        <v/>
      </c>
      <c r="F37" s="15">
        <f>IF(B37="","",B37/2*C37*$B$8)</f>
        <v/>
      </c>
      <c r="G37" s="15">
        <f>IF(B37="","",$B$24*C37)</f>
        <v/>
      </c>
      <c r="H37" s="15">
        <f>IF(B37="","",E37+F37+G37)</f>
        <v/>
      </c>
    </row>
    <row r="38">
      <c r="A38" t="inlineStr">
        <is>
          <t>Break 4</t>
        </is>
      </c>
      <c r="B38" s="10">
        <f>IF($B$20="","",MAX($B$28,CEILING($B$20,$B$23)))</f>
        <v/>
      </c>
      <c r="C38" s="11">
        <f>IF(B38="","",IF(AND($B$20&lt;&gt;"",B38&gt;=$B$20),$C$20,IF(AND($B$19&lt;&gt;"",B38&gt;=$B$19),$C$19,IF(AND($B$18&lt;&gt;"",B38&gt;=$B$18),$C$18,IF(AND($B$17&lt;&gt;"",B38&gt;=$B$17),$C$17,$B$7)))))</f>
        <v/>
      </c>
      <c r="D38" s="14">
        <f>IF(B38="","",$B$24/B38)</f>
        <v/>
      </c>
      <c r="E38" s="15">
        <f>IF(B38="","",D38*$B$6)</f>
        <v/>
      </c>
      <c r="F38" s="15">
        <f>IF(B38="","",B38/2*C38*$B$8)</f>
        <v/>
      </c>
      <c r="G38" s="15">
        <f>IF(B38="","",$B$24*C38)</f>
        <v/>
      </c>
      <c r="H38" s="15">
        <f>IF(B38="","",E38+F38+G38)</f>
        <v/>
      </c>
    </row>
    <row r="39">
      <c r="A39" t="inlineStr">
        <is>
          <t>Lowest-cost lot at break 1's price</t>
        </is>
      </c>
      <c r="B39" s="10">
        <f>IF($B$17="","",MAX($B$35,CEILING(SQRT(2*$B$24*$B$6/($C$17*$B$8)),$B$23)))</f>
        <v/>
      </c>
      <c r="C39" s="11">
        <f>IF(B39="","",IF(AND($B$20&lt;&gt;"",B39&gt;=$B$20),$C$20,IF(AND($B$19&lt;&gt;"",B39&gt;=$B$19),$C$19,IF(AND($B$18&lt;&gt;"",B39&gt;=$B$18),$C$18,IF(AND($B$17&lt;&gt;"",B39&gt;=$B$17),$C$17,$B$7)))))</f>
        <v/>
      </c>
      <c r="D39" s="14">
        <f>IF(B39="","",$B$24/B39)</f>
        <v/>
      </c>
      <c r="E39" s="15">
        <f>IF(B39="","",D39*$B$6)</f>
        <v/>
      </c>
      <c r="F39" s="15">
        <f>IF(B39="","",B39/2*C39*$B$8)</f>
        <v/>
      </c>
      <c r="G39" s="15">
        <f>IF(B39="","",$B$24*C39)</f>
        <v/>
      </c>
      <c r="H39" s="15">
        <f>IF(B39="","",E39+F39+G39)</f>
        <v/>
      </c>
    </row>
    <row r="40">
      <c r="A40" t="inlineStr">
        <is>
          <t>Lowest-cost lot at break 2's price</t>
        </is>
      </c>
      <c r="B40" s="10">
        <f>IF($B$18="","",MAX($B$36,CEILING(SQRT(2*$B$24*$B$6/($C$18*$B$8)),$B$23)))</f>
        <v/>
      </c>
      <c r="C40" s="11">
        <f>IF(B40="","",IF(AND($B$20&lt;&gt;"",B40&gt;=$B$20),$C$20,IF(AND($B$19&lt;&gt;"",B40&gt;=$B$19),$C$19,IF(AND($B$18&lt;&gt;"",B40&gt;=$B$18),$C$18,IF(AND($B$17&lt;&gt;"",B40&gt;=$B$17),$C$17,$B$7)))))</f>
        <v/>
      </c>
      <c r="D40" s="14">
        <f>IF(B40="","",$B$24/B40)</f>
        <v/>
      </c>
      <c r="E40" s="15">
        <f>IF(B40="","",D40*$B$6)</f>
        <v/>
      </c>
      <c r="F40" s="15">
        <f>IF(B40="","",B40/2*C40*$B$8)</f>
        <v/>
      </c>
      <c r="G40" s="15">
        <f>IF(B40="","",$B$24*C40)</f>
        <v/>
      </c>
      <c r="H40" s="15">
        <f>IF(B40="","",E40+F40+G40)</f>
        <v/>
      </c>
    </row>
    <row r="41">
      <c r="A41" t="inlineStr">
        <is>
          <t>Lowest-cost lot at break 3's price</t>
        </is>
      </c>
      <c r="B41" s="10">
        <f>IF($B$19="","",MAX($B$37,CEILING(SQRT(2*$B$24*$B$6/($C$19*$B$8)),$B$23)))</f>
        <v/>
      </c>
      <c r="C41" s="11">
        <f>IF(B41="","",IF(AND($B$20&lt;&gt;"",B41&gt;=$B$20),$C$20,IF(AND($B$19&lt;&gt;"",B41&gt;=$B$19),$C$19,IF(AND($B$18&lt;&gt;"",B41&gt;=$B$18),$C$18,IF(AND($B$17&lt;&gt;"",B41&gt;=$B$17),$C$17,$B$7)))))</f>
        <v/>
      </c>
      <c r="D41" s="14">
        <f>IF(B41="","",$B$24/B41)</f>
        <v/>
      </c>
      <c r="E41" s="15">
        <f>IF(B41="","",D41*$B$6)</f>
        <v/>
      </c>
      <c r="F41" s="15">
        <f>IF(B41="","",B41/2*C41*$B$8)</f>
        <v/>
      </c>
      <c r="G41" s="15">
        <f>IF(B41="","",$B$24*C41)</f>
        <v/>
      </c>
      <c r="H41" s="15">
        <f>IF(B41="","",E41+F41+G41)</f>
        <v/>
      </c>
    </row>
    <row r="42">
      <c r="A42" t="inlineStr">
        <is>
          <t>Lowest-cost lot at break 4's price</t>
        </is>
      </c>
      <c r="B42" s="10">
        <f>IF($B$20="","",MAX($B$38,CEILING(SQRT(2*$B$24*$B$6/($C$20*$B$8)),$B$23)))</f>
        <v/>
      </c>
      <c r="C42" s="11">
        <f>IF(B42="","",IF(AND($B$20&lt;&gt;"",B42&gt;=$B$20),$C$20,IF(AND($B$19&lt;&gt;"",B42&gt;=$B$19),$C$19,IF(AND($B$18&lt;&gt;"",B42&gt;=$B$18),$C$18,IF(AND($B$17&lt;&gt;"",B42&gt;=$B$17),$C$17,$B$7)))))</f>
        <v/>
      </c>
      <c r="D42" s="14">
        <f>IF(B42="","",$B$24/B42)</f>
        <v/>
      </c>
      <c r="E42" s="15">
        <f>IF(B42="","",D42*$B$6)</f>
        <v/>
      </c>
      <c r="F42" s="15">
        <f>IF(B42="","",B42/2*C42*$B$8)</f>
        <v/>
      </c>
      <c r="G42" s="15">
        <f>IF(B42="","",$B$24*C42)</f>
        <v/>
      </c>
      <c r="H42" s="15">
        <f>IF(B42="","",E42+F42+G42)</f>
        <v/>
      </c>
    </row>
    <row r="44">
      <c r="A44" s="3" t="inlineStr">
        <is>
          <t>Result</t>
        </is>
      </c>
    </row>
    <row r="45">
      <c r="A45" s="8" t="inlineStr">
        <is>
          <t>Order quantity: the lowest-cost lot the supplier accepts</t>
        </is>
      </c>
      <c r="B45" s="12">
        <f>INDEX(B32:B42,MATCH(MIN(H32:H42),H32:H42,0))</f>
        <v/>
      </c>
    </row>
    <row r="46">
      <c r="A46" t="inlineStr">
        <is>
          <t>Unit price at that lot</t>
        </is>
      </c>
      <c r="B46" s="11">
        <f>IF(AND($B$20&lt;&gt;"",B45&gt;=$B$20),$C$20,IF(AND($B$19&lt;&gt;"",B45&gt;=$B$19),$C$19,IF(AND($B$18&lt;&gt;"",B45&gt;=$B$18),$C$18,IF(AND($B$17&lt;&gt;"",B45&gt;=$B$17),$C$17,$B$7))))</f>
        <v/>
      </c>
    </row>
    <row r="47">
      <c r="A47" s="8" t="inlineStr">
        <is>
          <t>Total cost a year (ordering + holding + purchase)</t>
        </is>
      </c>
      <c r="B47" s="16">
        <f>MIN(H32:H42)</f>
        <v/>
      </c>
    </row>
    <row r="48">
      <c r="A48" t="inlineStr">
        <is>
          <t>Orders a year</t>
        </is>
      </c>
      <c r="B48" s="14">
        <f>B24/B45</f>
        <v/>
      </c>
    </row>
    <row r="49">
      <c r="A49" t="inlineStr">
        <is>
          <t>Average cash in cycle stock (lot / 2 x price)</t>
        </is>
      </c>
      <c r="B49" s="15">
        <f>B45/2*B46</f>
        <v/>
      </c>
    </row>
    <row r="50">
      <c r="A50" t="inlineStr">
        <is>
          <t>Cash per PO (lot x price)</t>
        </is>
      </c>
      <c r="B50" s="15">
        <f>B45*B46</f>
        <v/>
      </c>
    </row>
    <row r="51">
      <c r="A51" t="inlineStr">
        <is>
          <t>Months of use per lot</t>
        </is>
      </c>
      <c r="B51" s="14">
        <f>B45/B24*12</f>
        <v/>
      </c>
    </row>
    <row r="52">
      <c r="A52" s="8" t="inlineStr">
        <is>
          <t>MOQ penalty a year (extra ordering + holding the minimum forces)</t>
        </is>
      </c>
      <c r="B52" s="17">
        <f>IF(B28&gt;B26,B24/B28*B6+B28/2*B25-B27,0)</f>
        <v/>
      </c>
    </row>
    <row r="53">
      <c r="A53" t="inlineStr">
        <is>
          <t>Supplier break-even price at the MOQ</t>
        </is>
      </c>
      <c r="B53" s="11">
        <f>(B24*B7+B27-B24/B28*B6)/(B24+B28/2*B8)</f>
        <v/>
      </c>
    </row>
    <row r="55">
      <c r="A55" s="3" t="inlineStr">
        <is>
          <t>Notes</t>
        </is>
      </c>
    </row>
    <row r="56" ht="30" customHeight="1">
      <c r="A56" s="2" t="inlineStr">
        <is>
          <t>EOQ = SQRT(2 x Dg x S / H). It ignores the MOQ, packs and price breaks; the table above checks the lots your supplier accepts.</t>
        </is>
      </c>
    </row>
    <row r="57" ht="30" customHeight="1">
      <c r="A57" s="2" t="inlineStr">
        <is>
          <t>Total a year = (Dg / lot) x S + (lot / 2) x price x r + Dg x price. The order quantity is the lot with the lowest total.</t>
        </is>
      </c>
    </row>
    <row r="58" ht="30" customHeight="1">
      <c r="A58" s="2" t="inlineStr">
        <is>
          <t>Break-even price: below it, ordering the MOQ costs less per year than the EOQ at today's price.</t>
        </is>
      </c>
    </row>
    <row r="59" ht="30" customHeight="1">
      <c r="A59" s="2" t="inlineStr">
        <is>
          <t>Average cash leaves out safety stock, which you hold on top of any lot.</t>
        </is>
      </c>
    </row>
  </sheetData>
  <mergeCells count="5">
    <mergeCell ref="A56:H56"/>
    <mergeCell ref="A59:H59"/>
    <mergeCell ref="A57:H57"/>
    <mergeCell ref="A2:H2"/>
    <mergeCell ref="A58:H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2026-10-18T22:07:42Z</dcterms:created>
  <dcterms:modified xsi:type="dcterms:W3CDTF">2026-10-18T22:07:42Z</dcterms:modified>
</cp:coreProperties>
</file>